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435" windowHeight="11835" activeTab="2"/>
  </bookViews>
  <sheets>
    <sheet name="Объем" sheetId="1" r:id="rId1"/>
    <sheet name="Численность" sheetId="2" r:id="rId2"/>
    <sheet name="для сайта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<sst xmlns="http://schemas.openxmlformats.org/spreadsheetml/2006/main" count="66" uniqueCount="27">
  <si>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За счет бюджетных ассигнований автономного округа</t>
  </si>
  <si>
    <t>За счет средств физических и (или) юридических лиц</t>
  </si>
  <si>
    <t xml:space="preserve">Медицинская помощь в амбулаторных условиях </t>
  </si>
  <si>
    <t>Периодические медицинские осмотры</t>
  </si>
  <si>
    <t>Онкология</t>
  </si>
  <si>
    <t>Наименование вида медицинских услуг</t>
  </si>
  <si>
    <t>Плановые объемы предоставления медицинских услуг</t>
  </si>
  <si>
    <t>20 врачей</t>
  </si>
  <si>
    <t>30 мин на прием</t>
  </si>
  <si>
    <t>брв</t>
  </si>
  <si>
    <t>мин в год</t>
  </si>
  <si>
    <t>объем</t>
  </si>
  <si>
    <t>человек</t>
  </si>
  <si>
    <t>апп</t>
  </si>
  <si>
    <t>проф</t>
  </si>
  <si>
    <t>ИТОГО:</t>
  </si>
  <si>
    <t>Плановые объемы численности получателей медицинских услуг</t>
  </si>
  <si>
    <t>В день численность получателей медицинских услуг всего:</t>
  </si>
  <si>
    <t>Количество свободных мест в день:</t>
  </si>
  <si>
    <t>Плановые объемы предоставления медицинских услуг на 2023 г. в том числе:</t>
  </si>
  <si>
    <t>Медицинская реабилитация</t>
  </si>
  <si>
    <t>Медицинская помощь в стационарах в т.ч. оперативные вмешательства</t>
  </si>
  <si>
    <t>Медицинская помощь в дневных стационарах в т.ч. оперативные вмешательства</t>
  </si>
  <si>
    <t>Отдельные диагностические исследования (компьютерная томография, УЗИ, эндоскопические исследования, тестирование на выявление новой коронавирусной инфекции)</t>
  </si>
  <si>
    <t>Отдельные диагностические исследования (компьютерная томография, УЗИ, эндоскопические исследования)</t>
  </si>
  <si>
    <t>Плановые объемы численности получателей медицинских услуг на 2023 г. (чел.) в том числе:</t>
  </si>
  <si>
    <t xml:space="preserve">Медицинская помощь в амбулаторных условиях (обращений)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</si>
</sst>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\-#,##0\ "/>
    <numFmt numFmtId="165" formatCode="0.0"/>
    <numFmt numFmtId="166" formatCode="[$-FC19]d\ mmmm\ yyyy\ &quot;г.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29" fillId="12" borderId="12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" fontId="0" fillId="12" borderId="13" xfId="0" applyNumberForma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" fontId="0" fillId="12" borderId="15" xfId="0" applyNumberFormat="1" applyFill="1" applyBorder="1" applyAlignment="1">
      <alignment/>
    </xf>
    <xf numFmtId="1" fontId="0" fillId="12" borderId="16" xfId="0" applyNumberFormat="1" applyFill="1" applyBorder="1" applyAlignment="1">
      <alignment/>
    </xf>
    <xf numFmtId="1" fontId="0" fillId="12" borderId="17" xfId="0" applyNumberFormat="1" applyFill="1" applyBorder="1" applyAlignment="1">
      <alignment/>
    </xf>
    <xf numFmtId="1" fontId="0" fillId="12" borderId="18" xfId="0" applyNumberFormat="1" applyFill="1" applyBorder="1" applyAlignment="1">
      <alignment/>
    </xf>
    <xf numFmtId="1" fontId="29" fillId="12" borderId="19" xfId="0" applyNumberFormat="1" applyFont="1" applyFill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20" xfId="0" applyNumberFormat="1" applyFill="1" applyBorder="1" applyAlignment="1">
      <alignment/>
    </xf>
    <xf numFmtId="1" fontId="29" fillId="12" borderId="21" xfId="0" applyNumberFormat="1" applyFont="1" applyFill="1" applyBorder="1" applyAlignment="1">
      <alignment/>
    </xf>
    <xf numFmtId="1" fontId="29" fillId="12" borderId="22" xfId="0" applyNumberFormat="1" applyFont="1" applyFill="1" applyBorder="1" applyAlignment="1">
      <alignment/>
    </xf>
    <xf numFmtId="1" fontId="29" fillId="12" borderId="23" xfId="0" applyNumberFormat="1" applyFont="1" applyFill="1" applyBorder="1" applyAlignment="1">
      <alignment/>
    </xf>
    <xf numFmtId="1" fontId="0" fillId="12" borderId="24" xfId="0" applyNumberFormat="1" applyFill="1" applyBorder="1" applyAlignment="1">
      <alignment/>
    </xf>
    <xf numFmtId="1" fontId="0" fillId="12" borderId="25" xfId="0" applyNumberFormat="1" applyFill="1" applyBorder="1" applyAlignment="1">
      <alignment/>
    </xf>
    <xf numFmtId="1" fontId="0" fillId="12" borderId="26" xfId="0" applyNumberFormat="1" applyFill="1" applyBorder="1" applyAlignment="1">
      <alignment/>
    </xf>
    <xf numFmtId="1" fontId="29" fillId="12" borderId="12" xfId="0" applyNumberFormat="1" applyFont="1" applyFill="1" applyBorder="1" applyAlignment="1">
      <alignment/>
    </xf>
    <xf numFmtId="0" fontId="0" fillId="12" borderId="27" xfId="0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horizontal="center" vertical="center" wrapText="1"/>
    </xf>
    <xf numFmtId="0" fontId="29" fillId="1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/>
    </xf>
    <xf numFmtId="0" fontId="38" fillId="0" borderId="0" xfId="0" applyFont="1" applyAlignment="1">
      <alignment/>
    </xf>
    <xf numFmtId="0" fontId="39" fillId="33" borderId="31" xfId="0" applyFont="1" applyFill="1" applyBorder="1" applyAlignment="1">
      <alignment horizontal="center" vertical="center" wrapText="1"/>
    </xf>
    <xf numFmtId="0" fontId="39" fillId="12" borderId="11" xfId="0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0" fontId="40" fillId="12" borderId="12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 wrapText="1"/>
    </xf>
    <xf numFmtId="1" fontId="39" fillId="12" borderId="15" xfId="0" applyNumberFormat="1" applyFont="1" applyFill="1" applyBorder="1" applyAlignment="1">
      <alignment horizontal="center" vertical="center"/>
    </xf>
    <xf numFmtId="1" fontId="39" fillId="12" borderId="13" xfId="0" applyNumberFormat="1" applyFont="1" applyFill="1" applyBorder="1" applyAlignment="1">
      <alignment horizontal="center" vertical="center"/>
    </xf>
    <xf numFmtId="1" fontId="39" fillId="12" borderId="18" xfId="0" applyNumberFormat="1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 wrapText="1"/>
    </xf>
    <xf numFmtId="1" fontId="40" fillId="12" borderId="22" xfId="0" applyNumberFormat="1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1" fontId="40" fillId="12" borderId="19" xfId="0" applyNumberFormat="1" applyFont="1" applyFill="1" applyBorder="1" applyAlignment="1">
      <alignment horizontal="center" vertical="center"/>
    </xf>
    <xf numFmtId="1" fontId="40" fillId="12" borderId="10" xfId="0" applyNumberFormat="1" applyFont="1" applyFill="1" applyBorder="1" applyAlignment="1">
      <alignment horizontal="center" vertical="center"/>
    </xf>
    <xf numFmtId="0" fontId="39" fillId="12" borderId="11" xfId="0" applyNumberFormat="1" applyFont="1" applyFill="1" applyBorder="1" applyAlignment="1">
      <alignment horizontal="center" vertical="center" wrapText="1"/>
    </xf>
    <xf numFmtId="0" fontId="39" fillId="12" borderId="10" xfId="0" applyNumberFormat="1" applyFont="1" applyFill="1" applyBorder="1" applyAlignment="1">
      <alignment horizontal="center" vertical="center" wrapText="1"/>
    </xf>
    <xf numFmtId="0" fontId="40" fillId="12" borderId="12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/>
    </xf>
    <xf numFmtId="0" fontId="40" fillId="12" borderId="36" xfId="58" applyNumberFormat="1" applyFont="1" applyFill="1" applyBorder="1" applyAlignment="1">
      <alignment horizontal="center" vertical="center"/>
    </xf>
    <xf numFmtId="1" fontId="40" fillId="12" borderId="22" xfId="0" applyNumberFormat="1" applyFont="1" applyFill="1" applyBorder="1" applyAlignment="1">
      <alignment horizontal="center" vertical="center" wrapText="1"/>
    </xf>
    <xf numFmtId="1" fontId="39" fillId="0" borderId="37" xfId="0" applyNumberFormat="1" applyFont="1" applyBorder="1" applyAlignment="1">
      <alignment horizontal="center" vertical="center"/>
    </xf>
    <xf numFmtId="1" fontId="39" fillId="12" borderId="37" xfId="0" applyNumberFormat="1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1" fontId="39" fillId="12" borderId="25" xfId="0" applyNumberFormat="1" applyFont="1" applyFill="1" applyBorder="1" applyAlignment="1">
      <alignment horizontal="center" vertical="center"/>
    </xf>
    <xf numFmtId="1" fontId="39" fillId="12" borderId="38" xfId="0" applyNumberFormat="1" applyFont="1" applyFill="1" applyBorder="1" applyAlignment="1">
      <alignment horizontal="center" vertical="center" wrapText="1"/>
    </xf>
    <xf numFmtId="1" fontId="39" fillId="12" borderId="26" xfId="0" applyNumberFormat="1" applyFont="1" applyFill="1" applyBorder="1" applyAlignment="1">
      <alignment horizontal="center" vertical="center"/>
    </xf>
    <xf numFmtId="0" fontId="39" fillId="12" borderId="36" xfId="0" applyNumberFormat="1" applyFont="1" applyFill="1" applyBorder="1" applyAlignment="1">
      <alignment horizontal="center" vertical="center" wrapText="1"/>
    </xf>
    <xf numFmtId="0" fontId="39" fillId="12" borderId="39" xfId="0" applyNumberFormat="1" applyFont="1" applyFill="1" applyBorder="1" applyAlignment="1">
      <alignment horizontal="center" vertical="center" wrapText="1"/>
    </xf>
    <xf numFmtId="0" fontId="39" fillId="12" borderId="40" xfId="58" applyNumberFormat="1" applyFont="1" applyFill="1" applyBorder="1" applyAlignment="1">
      <alignment horizontal="center" vertical="center"/>
    </xf>
    <xf numFmtId="0" fontId="39" fillId="12" borderId="41" xfId="58" applyNumberFormat="1" applyFont="1" applyFill="1" applyBorder="1" applyAlignment="1">
      <alignment horizontal="center" vertical="center"/>
    </xf>
    <xf numFmtId="1" fontId="39" fillId="0" borderId="42" xfId="0" applyNumberFormat="1" applyFont="1" applyBorder="1" applyAlignment="1">
      <alignment horizontal="center" vertical="center"/>
    </xf>
    <xf numFmtId="1" fontId="39" fillId="12" borderId="24" xfId="0" applyNumberFormat="1" applyFont="1" applyFill="1" applyBorder="1" applyAlignment="1">
      <alignment horizontal="center" vertical="center"/>
    </xf>
    <xf numFmtId="1" fontId="40" fillId="12" borderId="11" xfId="0" applyNumberFormat="1" applyFont="1" applyFill="1" applyBorder="1" applyAlignment="1">
      <alignment horizontal="center" vertical="center"/>
    </xf>
    <xf numFmtId="1" fontId="40" fillId="12" borderId="43" xfId="0" applyNumberFormat="1" applyFont="1" applyFill="1" applyBorder="1" applyAlignment="1">
      <alignment horizontal="center" vertical="center" wrapText="1"/>
    </xf>
    <xf numFmtId="1" fontId="40" fillId="12" borderId="23" xfId="0" applyNumberFormat="1" applyFont="1" applyFill="1" applyBorder="1" applyAlignment="1">
      <alignment horizontal="center" vertical="center"/>
    </xf>
    <xf numFmtId="1" fontId="40" fillId="12" borderId="12" xfId="0" applyNumberFormat="1" applyFont="1" applyFill="1" applyBorder="1" applyAlignment="1">
      <alignment horizontal="center" vertical="center"/>
    </xf>
    <xf numFmtId="0" fontId="39" fillId="12" borderId="42" xfId="0" applyNumberFormat="1" applyFont="1" applyFill="1" applyBorder="1" applyAlignment="1">
      <alignment horizontal="center" vertical="center" wrapText="1"/>
    </xf>
    <xf numFmtId="0" fontId="39" fillId="12" borderId="15" xfId="58" applyNumberFormat="1" applyFont="1" applyFill="1" applyBorder="1" applyAlignment="1">
      <alignment horizontal="center" vertical="center"/>
    </xf>
    <xf numFmtId="0" fontId="39" fillId="12" borderId="24" xfId="58" applyNumberFormat="1" applyFont="1" applyFill="1" applyBorder="1" applyAlignment="1">
      <alignment horizontal="center" vertical="center"/>
    </xf>
    <xf numFmtId="0" fontId="40" fillId="12" borderId="11" xfId="58" applyNumberFormat="1" applyFont="1" applyFill="1" applyBorder="1" applyAlignment="1">
      <alignment horizontal="center" vertical="center"/>
    </xf>
    <xf numFmtId="0" fontId="40" fillId="12" borderId="43" xfId="0" applyNumberFormat="1" applyFont="1" applyFill="1" applyBorder="1" applyAlignment="1">
      <alignment horizontal="center" vertical="center" wrapText="1"/>
    </xf>
    <xf numFmtId="0" fontId="40" fillId="12" borderId="22" xfId="58" applyNumberFormat="1" applyFont="1" applyFill="1" applyBorder="1" applyAlignment="1">
      <alignment horizontal="center" vertical="center"/>
    </xf>
    <xf numFmtId="0" fontId="40" fillId="12" borderId="23" xfId="58" applyNumberFormat="1" applyFont="1" applyFill="1" applyBorder="1" applyAlignment="1">
      <alignment horizontal="center" vertical="center"/>
    </xf>
    <xf numFmtId="0" fontId="40" fillId="12" borderId="12" xfId="58" applyNumberFormat="1" applyFont="1" applyFill="1" applyBorder="1" applyAlignment="1">
      <alignment horizontal="center" vertical="center"/>
    </xf>
    <xf numFmtId="1" fontId="40" fillId="12" borderId="43" xfId="58" applyNumberFormat="1" applyFont="1" applyFill="1" applyBorder="1" applyAlignment="1">
      <alignment horizontal="center" vertical="center"/>
    </xf>
    <xf numFmtId="1" fontId="39" fillId="12" borderId="42" xfId="58" applyNumberFormat="1" applyFont="1" applyFill="1" applyBorder="1" applyAlignment="1">
      <alignment horizontal="center" vertical="center"/>
    </xf>
    <xf numFmtId="1" fontId="40" fillId="12" borderId="35" xfId="58" applyNumberFormat="1" applyFont="1" applyFill="1" applyBorder="1" applyAlignment="1">
      <alignment horizontal="center" vertical="center"/>
    </xf>
    <xf numFmtId="1" fontId="40" fillId="12" borderId="19" xfId="58" applyNumberFormat="1" applyFont="1" applyFill="1" applyBorder="1" applyAlignment="1">
      <alignment horizontal="center" vertical="center"/>
    </xf>
    <xf numFmtId="1" fontId="40" fillId="12" borderId="10" xfId="58" applyNumberFormat="1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 wrapText="1"/>
    </xf>
    <xf numFmtId="1" fontId="39" fillId="12" borderId="44" xfId="58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33" borderId="4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40" fillId="12" borderId="46" xfId="0" applyNumberFormat="1" applyFont="1" applyFill="1" applyBorder="1" applyAlignment="1">
      <alignment horizontal="center" vertical="center" wrapText="1"/>
    </xf>
    <xf numFmtId="0" fontId="40" fillId="12" borderId="47" xfId="0" applyNumberFormat="1" applyFont="1" applyFill="1" applyBorder="1" applyAlignment="1">
      <alignment horizontal="center" vertical="center" wrapText="1"/>
    </xf>
    <xf numFmtId="0" fontId="40" fillId="12" borderId="47" xfId="58" applyNumberFormat="1" applyFont="1" applyFill="1" applyBorder="1" applyAlignment="1">
      <alignment horizontal="center" vertical="center"/>
    </xf>
    <xf numFmtId="0" fontId="40" fillId="12" borderId="48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E1">
      <selection activeCell="V3" sqref="V3:AC4"/>
    </sheetView>
  </sheetViews>
  <sheetFormatPr defaultColWidth="9.140625" defaultRowHeight="15"/>
  <cols>
    <col min="1" max="1" width="27.7109375" style="28" bestFit="1" customWidth="1"/>
    <col min="2" max="2" width="21.7109375" style="28" customWidth="1"/>
    <col min="3" max="3" width="21.28125" style="28" customWidth="1"/>
    <col min="4" max="4" width="22.28125" style="28" customWidth="1"/>
    <col min="5" max="5" width="15.28125" style="28" customWidth="1"/>
    <col min="6" max="6" width="12.7109375" style="28" hidden="1" customWidth="1"/>
    <col min="7" max="7" width="9.57421875" style="28" hidden="1" customWidth="1"/>
    <col min="8" max="9" width="9.140625" style="28" hidden="1" customWidth="1"/>
    <col min="10" max="10" width="19.57421875" style="28" hidden="1" customWidth="1"/>
    <col min="11" max="11" width="10.00390625" style="28" hidden="1" customWidth="1"/>
    <col min="12" max="15" width="9.140625" style="28" hidden="1" customWidth="1"/>
    <col min="16" max="16" width="16.421875" style="28" customWidth="1"/>
    <col min="17" max="17" width="15.7109375" style="28" customWidth="1"/>
    <col min="22" max="22" width="21.140625" style="0" customWidth="1"/>
    <col min="23" max="23" width="24.57421875" style="0" customWidth="1"/>
    <col min="24" max="24" width="22.00390625" style="0" customWidth="1"/>
    <col min="25" max="25" width="18.421875" style="0" customWidth="1"/>
    <col min="26" max="26" width="19.421875" style="0" customWidth="1"/>
    <col min="27" max="27" width="18.00390625" style="0" customWidth="1"/>
    <col min="28" max="28" width="21.8515625" style="0" customWidth="1"/>
    <col min="29" max="29" width="16.57421875" style="0" customWidth="1"/>
  </cols>
  <sheetData>
    <row r="1" spans="1:17" ht="22.5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ht="15.75" thickBot="1"/>
    <row r="3" spans="1:29" ht="236.25" customHeight="1" thickBot="1">
      <c r="A3" s="51" t="s">
        <v>5</v>
      </c>
      <c r="B3" s="45" t="s">
        <v>19</v>
      </c>
      <c r="C3" s="43" t="s">
        <v>0</v>
      </c>
      <c r="D3" s="55" t="s">
        <v>1</v>
      </c>
      <c r="E3" s="45" t="s">
        <v>18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3" t="s">
        <v>0</v>
      </c>
      <c r="Q3" s="44" t="s">
        <v>1</v>
      </c>
      <c r="V3" s="81" t="s">
        <v>5</v>
      </c>
      <c r="W3" s="82" t="s">
        <v>21</v>
      </c>
      <c r="X3" s="82" t="s">
        <v>22</v>
      </c>
      <c r="Y3" s="82" t="s">
        <v>4</v>
      </c>
      <c r="Z3" s="82" t="s">
        <v>20</v>
      </c>
      <c r="AA3" s="82" t="s">
        <v>26</v>
      </c>
      <c r="AB3" s="82" t="s">
        <v>23</v>
      </c>
      <c r="AC3" s="83" t="s">
        <v>15</v>
      </c>
    </row>
    <row r="4" spans="1:29" ht="79.5" thickBot="1">
      <c r="A4" s="33" t="s">
        <v>21</v>
      </c>
      <c r="B4" s="69">
        <f aca="true" t="shared" si="0" ref="B4:B10">C4+D4</f>
        <v>400</v>
      </c>
      <c r="C4" s="65">
        <v>400</v>
      </c>
      <c r="D4" s="56">
        <v>0</v>
      </c>
      <c r="E4" s="62">
        <f>P4+Q4</f>
        <v>6</v>
      </c>
      <c r="F4" s="59"/>
      <c r="G4" s="49"/>
      <c r="H4" s="49"/>
      <c r="I4" s="49"/>
      <c r="J4" s="49"/>
      <c r="K4" s="49"/>
      <c r="L4" s="49"/>
      <c r="M4" s="49"/>
      <c r="N4" s="49"/>
      <c r="O4" s="49"/>
      <c r="P4" s="50">
        <v>6</v>
      </c>
      <c r="Q4" s="53">
        <v>0</v>
      </c>
      <c r="V4" s="84" t="s">
        <v>19</v>
      </c>
      <c r="W4" s="85">
        <f>B4</f>
        <v>400</v>
      </c>
      <c r="X4" s="86">
        <f>B5</f>
        <v>940</v>
      </c>
      <c r="Y4" s="86">
        <f>B6</f>
        <v>50</v>
      </c>
      <c r="Z4" s="86">
        <f>B7</f>
        <v>140</v>
      </c>
      <c r="AA4" s="86">
        <f>C8</f>
        <v>9040</v>
      </c>
      <c r="AB4" s="86">
        <f>C9</f>
        <v>5154</v>
      </c>
      <c r="AC4" s="87">
        <f>SUM(W4:AB4)</f>
        <v>15724</v>
      </c>
    </row>
    <row r="5" spans="1:17" ht="63">
      <c r="A5" s="37" t="s">
        <v>22</v>
      </c>
      <c r="B5" s="70">
        <f t="shared" si="0"/>
        <v>940</v>
      </c>
      <c r="C5" s="66">
        <v>940</v>
      </c>
      <c r="D5" s="57">
        <v>0</v>
      </c>
      <c r="E5" s="48">
        <f>P5+Q5</f>
        <v>11</v>
      </c>
      <c r="F5" s="34"/>
      <c r="G5" s="35"/>
      <c r="H5" s="35"/>
      <c r="I5" s="35"/>
      <c r="J5" s="35"/>
      <c r="K5" s="35"/>
      <c r="L5" s="35"/>
      <c r="M5" s="35"/>
      <c r="N5" s="35"/>
      <c r="O5" s="35"/>
      <c r="P5" s="35">
        <v>11</v>
      </c>
      <c r="Q5" s="36">
        <v>0</v>
      </c>
    </row>
    <row r="6" spans="1:17" ht="15.75">
      <c r="A6" s="37" t="s">
        <v>4</v>
      </c>
      <c r="B6" s="70">
        <f t="shared" si="0"/>
        <v>50</v>
      </c>
      <c r="C6" s="66">
        <v>50</v>
      </c>
      <c r="D6" s="57">
        <v>0</v>
      </c>
      <c r="E6" s="48">
        <f>P6+Q6</f>
        <v>0</v>
      </c>
      <c r="F6" s="34"/>
      <c r="G6" s="35"/>
      <c r="H6" s="35"/>
      <c r="I6" s="35"/>
      <c r="J6" s="35"/>
      <c r="K6" s="35"/>
      <c r="L6" s="35"/>
      <c r="M6" s="35"/>
      <c r="N6" s="35"/>
      <c r="O6" s="35"/>
      <c r="P6" s="35">
        <v>0</v>
      </c>
      <c r="Q6" s="36">
        <v>0</v>
      </c>
    </row>
    <row r="7" spans="1:17" ht="31.5">
      <c r="A7" s="37" t="s">
        <v>20</v>
      </c>
      <c r="B7" s="70">
        <f t="shared" si="0"/>
        <v>140</v>
      </c>
      <c r="C7" s="66">
        <v>140</v>
      </c>
      <c r="D7" s="57">
        <v>0</v>
      </c>
      <c r="E7" s="48">
        <f>P7+Q7</f>
        <v>3</v>
      </c>
      <c r="F7" s="34"/>
      <c r="G7" s="35"/>
      <c r="H7" s="35"/>
      <c r="I7" s="35"/>
      <c r="J7" s="35"/>
      <c r="K7" s="35"/>
      <c r="L7" s="35"/>
      <c r="M7" s="35"/>
      <c r="N7" s="35"/>
      <c r="O7" s="35"/>
      <c r="P7" s="35">
        <v>3</v>
      </c>
      <c r="Q7" s="36">
        <v>0</v>
      </c>
    </row>
    <row r="8" spans="1:17" ht="31.5">
      <c r="A8" s="37" t="s">
        <v>2</v>
      </c>
      <c r="B8" s="70">
        <f>C8+D8</f>
        <v>70436</v>
      </c>
      <c r="C8" s="66">
        <v>9040</v>
      </c>
      <c r="D8" s="57">
        <v>61396</v>
      </c>
      <c r="E8" s="38">
        <f>B8/299</f>
        <v>235.57190635451505</v>
      </c>
      <c r="F8" s="34">
        <f aca="true" t="shared" si="1" ref="F8:O8">C8/299</f>
        <v>30.234113712374583</v>
      </c>
      <c r="G8" s="35">
        <f t="shared" si="1"/>
        <v>205.33779264214047</v>
      </c>
      <c r="H8" s="35">
        <f t="shared" si="1"/>
        <v>0.7878659075401842</v>
      </c>
      <c r="I8" s="35">
        <f t="shared" si="1"/>
        <v>0.10111743716513238</v>
      </c>
      <c r="J8" s="35">
        <f t="shared" si="1"/>
        <v>0.6867484703750517</v>
      </c>
      <c r="K8" s="35">
        <f t="shared" si="1"/>
        <v>0.002635003035251452</v>
      </c>
      <c r="L8" s="35">
        <f t="shared" si="1"/>
        <v>0.0003381854085790381</v>
      </c>
      <c r="M8" s="35">
        <f t="shared" si="1"/>
        <v>0.0022968176266724137</v>
      </c>
      <c r="N8" s="35">
        <f t="shared" si="1"/>
        <v>8.812719181442983E-06</v>
      </c>
      <c r="O8" s="35">
        <f t="shared" si="1"/>
        <v>1.131054878190763E-06</v>
      </c>
      <c r="P8" s="35">
        <v>50</v>
      </c>
      <c r="Q8" s="36">
        <v>187</v>
      </c>
    </row>
    <row r="9" spans="1:17" ht="173.25">
      <c r="A9" s="37" t="s">
        <v>23</v>
      </c>
      <c r="B9" s="70">
        <f t="shared" si="0"/>
        <v>10567</v>
      </c>
      <c r="C9" s="66">
        <f>1550+3604</f>
        <v>5154</v>
      </c>
      <c r="D9" s="57">
        <v>5413</v>
      </c>
      <c r="E9" s="38">
        <f>B9/299</f>
        <v>35.34113712374582</v>
      </c>
      <c r="F9" s="34"/>
      <c r="G9" s="35"/>
      <c r="H9" s="35" t="s">
        <v>8</v>
      </c>
      <c r="I9" s="35"/>
      <c r="J9" s="35">
        <f>H16*7</f>
        <v>372624</v>
      </c>
      <c r="K9" s="35">
        <f>J9/10</f>
        <v>37262.4</v>
      </c>
      <c r="L9" s="35">
        <f>K9/2.72</f>
        <v>13699.411764705881</v>
      </c>
      <c r="M9" s="35" t="s">
        <v>14</v>
      </c>
      <c r="N9" s="35"/>
      <c r="O9" s="35"/>
      <c r="P9" s="35">
        <f aca="true" t="shared" si="2" ref="P9:Q11">C9/299</f>
        <v>17.237458193979933</v>
      </c>
      <c r="Q9" s="36">
        <f t="shared" si="2"/>
        <v>18.103678929765888</v>
      </c>
    </row>
    <row r="10" spans="1:17" ht="32.25" thickBot="1">
      <c r="A10" s="39" t="s">
        <v>3</v>
      </c>
      <c r="B10" s="71">
        <f t="shared" si="0"/>
        <v>91464</v>
      </c>
      <c r="C10" s="67">
        <v>0</v>
      </c>
      <c r="D10" s="58">
        <v>91464</v>
      </c>
      <c r="E10" s="63">
        <f>B10/299</f>
        <v>305.89966555183946</v>
      </c>
      <c r="F10" s="60"/>
      <c r="G10" s="52"/>
      <c r="H10" s="52">
        <v>1774.4</v>
      </c>
      <c r="I10" s="52" t="s">
        <v>9</v>
      </c>
      <c r="J10" s="52"/>
      <c r="K10" s="52">
        <f>K9*1000</f>
        <v>37262400</v>
      </c>
      <c r="L10" s="52"/>
      <c r="M10" s="52"/>
      <c r="N10" s="52"/>
      <c r="O10" s="52"/>
      <c r="P10" s="52">
        <f t="shared" si="2"/>
        <v>0</v>
      </c>
      <c r="Q10" s="54">
        <f t="shared" si="2"/>
        <v>305.89966555183946</v>
      </c>
    </row>
    <row r="11" spans="1:17" ht="16.5" thickBot="1">
      <c r="A11" s="29" t="s">
        <v>15</v>
      </c>
      <c r="B11" s="72">
        <f>SUM(B5:B10)</f>
        <v>173597</v>
      </c>
      <c r="C11" s="68">
        <f>SUM(C5:C10)</f>
        <v>15324</v>
      </c>
      <c r="D11" s="47">
        <f>SUM(D5:D10)</f>
        <v>158273</v>
      </c>
      <c r="E11" s="64">
        <f>B11/299</f>
        <v>580.5919732441472</v>
      </c>
      <c r="F11" s="61"/>
      <c r="G11" s="41"/>
      <c r="H11" s="41"/>
      <c r="I11" s="41"/>
      <c r="J11" s="41"/>
      <c r="K11" s="41"/>
      <c r="L11" s="41"/>
      <c r="M11" s="41"/>
      <c r="N11" s="41"/>
      <c r="O11" s="41"/>
      <c r="P11" s="41">
        <f t="shared" si="2"/>
        <v>51.25083612040134</v>
      </c>
      <c r="Q11" s="42">
        <f t="shared" si="2"/>
        <v>529.3411371237459</v>
      </c>
    </row>
    <row r="15" spans="8:9" ht="15">
      <c r="H15" s="28">
        <v>106464</v>
      </c>
      <c r="I15" s="28" t="s">
        <v>10</v>
      </c>
    </row>
    <row r="16" ht="15">
      <c r="H16" s="28">
        <f>H15/2</f>
        <v>53232</v>
      </c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AG5" sqref="AG5"/>
    </sheetView>
  </sheetViews>
  <sheetFormatPr defaultColWidth="9.140625" defaultRowHeight="15"/>
  <cols>
    <col min="1" max="1" width="28.421875" style="0" customWidth="1"/>
    <col min="2" max="2" width="33.57421875" style="0" customWidth="1"/>
    <col min="3" max="4" width="28.421875" style="0" customWidth="1"/>
    <col min="5" max="5" width="15.28125" style="0" hidden="1" customWidth="1"/>
    <col min="6" max="6" width="12.7109375" style="0" hidden="1" customWidth="1"/>
    <col min="7" max="7" width="9.57421875" style="0" hidden="1" customWidth="1"/>
    <col min="8" max="9" width="9.140625" style="0" hidden="1" customWidth="1"/>
    <col min="10" max="10" width="19.57421875" style="0" hidden="1" customWidth="1"/>
    <col min="11" max="11" width="10.00390625" style="0" hidden="1" customWidth="1"/>
    <col min="12" max="15" width="9.140625" style="0" hidden="1" customWidth="1"/>
    <col min="16" max="16" width="16.421875" style="0" hidden="1" customWidth="1"/>
    <col min="17" max="17" width="15.7109375" style="0" hidden="1" customWidth="1"/>
    <col min="18" max="18" width="15.28125" style="0" customWidth="1"/>
    <col min="19" max="19" width="12.7109375" style="0" hidden="1" customWidth="1"/>
    <col min="20" max="20" width="9.57421875" style="0" hidden="1" customWidth="1"/>
    <col min="21" max="22" width="9.140625" style="0" hidden="1" customWidth="1"/>
    <col min="23" max="23" width="19.57421875" style="0" hidden="1" customWidth="1"/>
    <col min="24" max="24" width="10.00390625" style="0" hidden="1" customWidth="1"/>
    <col min="25" max="28" width="9.140625" style="0" hidden="1" customWidth="1"/>
    <col min="29" max="30" width="0" style="0" hidden="1" customWidth="1"/>
  </cols>
  <sheetData>
    <row r="1" spans="1:4" ht="54.75" customHeight="1">
      <c r="A1" s="80" t="s">
        <v>16</v>
      </c>
      <c r="B1" s="80"/>
      <c r="C1" s="80"/>
      <c r="D1" s="80"/>
    </row>
    <row r="2" spans="1:4" ht="15.75" thickBot="1">
      <c r="A2" s="28"/>
      <c r="B2" s="28"/>
      <c r="C2" s="28"/>
      <c r="D2" s="28"/>
    </row>
    <row r="3" spans="1:19" ht="75.75" thickBot="1">
      <c r="A3" s="51" t="s">
        <v>5</v>
      </c>
      <c r="B3" s="32" t="s">
        <v>25</v>
      </c>
      <c r="C3" s="30" t="s">
        <v>0</v>
      </c>
      <c r="D3" s="31" t="s">
        <v>1</v>
      </c>
      <c r="E3" s="4" t="s">
        <v>17</v>
      </c>
      <c r="F3" s="7"/>
      <c r="G3" s="8"/>
      <c r="H3" s="8"/>
      <c r="I3" s="8"/>
      <c r="J3" s="8"/>
      <c r="K3" s="8"/>
      <c r="L3" s="8"/>
      <c r="M3" s="8"/>
      <c r="N3" s="8"/>
      <c r="O3" s="8"/>
      <c r="P3" s="3" t="s">
        <v>0</v>
      </c>
      <c r="Q3" s="2" t="s">
        <v>1</v>
      </c>
      <c r="R3" s="1"/>
      <c r="S3" s="1"/>
    </row>
    <row r="4" spans="1:19" ht="63.75" thickBot="1">
      <c r="A4" s="78" t="s">
        <v>21</v>
      </c>
      <c r="B4" s="73">
        <f aca="true" t="shared" si="0" ref="B4:B10">C4+D4</f>
        <v>147.05882352941177</v>
      </c>
      <c r="C4" s="74">
        <f>Объем!C4/2.72</f>
        <v>147.05882352941177</v>
      </c>
      <c r="D4" s="79">
        <f>Объем!D4/2.72</f>
        <v>0</v>
      </c>
      <c r="E4" s="25"/>
      <c r="F4" s="26"/>
      <c r="G4" s="27"/>
      <c r="H4" s="27"/>
      <c r="I4" s="27"/>
      <c r="J4" s="27"/>
      <c r="K4" s="27"/>
      <c r="L4" s="27"/>
      <c r="M4" s="27"/>
      <c r="N4" s="27"/>
      <c r="O4" s="27"/>
      <c r="P4" s="23"/>
      <c r="Q4" s="24"/>
      <c r="R4" s="1"/>
      <c r="S4" s="1"/>
    </row>
    <row r="5" spans="1:17" ht="63">
      <c r="A5" s="33" t="s">
        <v>22</v>
      </c>
      <c r="B5" s="73">
        <f t="shared" si="0"/>
        <v>345.5882352941176</v>
      </c>
      <c r="C5" s="74">
        <f>Объем!C5/2.72</f>
        <v>345.5882352941176</v>
      </c>
      <c r="D5" s="79">
        <f>Объем!D5/2.72</f>
        <v>0</v>
      </c>
      <c r="E5" s="16">
        <f>P5+Q5</f>
        <v>20</v>
      </c>
      <c r="F5" s="15"/>
      <c r="G5" s="10"/>
      <c r="H5" s="10"/>
      <c r="I5" s="10"/>
      <c r="J5" s="10"/>
      <c r="K5" s="10"/>
      <c r="L5" s="10"/>
      <c r="M5" s="10"/>
      <c r="N5" s="10"/>
      <c r="O5" s="10"/>
      <c r="P5" s="10">
        <v>5</v>
      </c>
      <c r="Q5" s="11">
        <v>15</v>
      </c>
    </row>
    <row r="6" spans="1:25" ht="15.75">
      <c r="A6" s="33" t="s">
        <v>4</v>
      </c>
      <c r="B6" s="73">
        <f t="shared" si="0"/>
        <v>18.38235294117647</v>
      </c>
      <c r="C6" s="74">
        <f>Объем!C6/2.72</f>
        <v>18.38235294117647</v>
      </c>
      <c r="D6" s="79">
        <f>Объем!D6/2.72</f>
        <v>0</v>
      </c>
      <c r="E6" s="17"/>
      <c r="F6" s="9"/>
      <c r="G6" s="6"/>
      <c r="H6" s="6"/>
      <c r="I6" s="6"/>
      <c r="J6" s="6"/>
      <c r="K6" s="6"/>
      <c r="L6" s="6"/>
      <c r="M6" s="6"/>
      <c r="N6" s="6"/>
      <c r="O6" s="6"/>
      <c r="P6" s="6"/>
      <c r="Q6" s="12"/>
      <c r="X6" t="s">
        <v>11</v>
      </c>
      <c r="Y6" t="s">
        <v>12</v>
      </c>
    </row>
    <row r="7" spans="1:17" ht="31.5">
      <c r="A7" s="37" t="s">
        <v>20</v>
      </c>
      <c r="B7" s="73">
        <f>Объем!B7</f>
        <v>140</v>
      </c>
      <c r="C7" s="74">
        <f>Объем!C7/2.72</f>
        <v>51.470588235294116</v>
      </c>
      <c r="D7" s="79">
        <f>Объем!D7/2.72</f>
        <v>0</v>
      </c>
      <c r="E7" s="17"/>
      <c r="F7" s="9"/>
      <c r="G7" s="6"/>
      <c r="H7" s="6"/>
      <c r="I7" s="6"/>
      <c r="J7" s="6"/>
      <c r="K7" s="6"/>
      <c r="L7" s="6"/>
      <c r="M7" s="6"/>
      <c r="N7" s="6"/>
      <c r="O7" s="6"/>
      <c r="P7" s="6"/>
      <c r="Q7" s="12"/>
    </row>
    <row r="8" spans="1:26" ht="31.5">
      <c r="A8" s="37" t="s">
        <v>2</v>
      </c>
      <c r="B8" s="73">
        <f t="shared" si="0"/>
        <v>25895.588235294115</v>
      </c>
      <c r="C8" s="74">
        <f>Объем!C8/2.72</f>
        <v>3323.529411764706</v>
      </c>
      <c r="D8" s="79">
        <f>Объем!D8/2.72</f>
        <v>22572.05882352941</v>
      </c>
      <c r="E8" s="17">
        <f>P8+Q8</f>
        <v>86.60731851268935</v>
      </c>
      <c r="F8" s="9">
        <f aca="true" t="shared" si="1" ref="F8:O8">C8/299</f>
        <v>11.115482982490654</v>
      </c>
      <c r="G8" s="6">
        <f t="shared" si="1"/>
        <v>75.4918355301987</v>
      </c>
      <c r="H8" s="6">
        <f t="shared" si="1"/>
        <v>0.28965658365447944</v>
      </c>
      <c r="I8" s="6">
        <f t="shared" si="1"/>
        <v>0.03717552836953396</v>
      </c>
      <c r="J8" s="6">
        <f t="shared" si="1"/>
        <v>0.25248105528494547</v>
      </c>
      <c r="K8" s="6">
        <f t="shared" si="1"/>
        <v>0.0009687511159012691</v>
      </c>
      <c r="L8" s="6">
        <f t="shared" si="1"/>
        <v>0.00012433287080111693</v>
      </c>
      <c r="M8" s="6">
        <f t="shared" si="1"/>
        <v>0.0008444182451001521</v>
      </c>
      <c r="N8" s="6">
        <f t="shared" si="1"/>
        <v>3.239970287295214E-06</v>
      </c>
      <c r="O8" s="6">
        <f t="shared" si="1"/>
        <v>4.158289993348392E-07</v>
      </c>
      <c r="P8" s="6">
        <f aca="true" t="shared" si="2" ref="P8:Q11">C8/299</f>
        <v>11.115482982490654</v>
      </c>
      <c r="Q8" s="12">
        <f t="shared" si="2"/>
        <v>75.4918355301987</v>
      </c>
      <c r="R8" s="5"/>
      <c r="S8" s="5"/>
      <c r="T8" s="5"/>
      <c r="U8" t="s">
        <v>7</v>
      </c>
      <c r="W8">
        <f>106464*20</f>
        <v>2129280</v>
      </c>
      <c r="X8">
        <f>W8/30</f>
        <v>70976</v>
      </c>
      <c r="Y8">
        <f>X8/2.72</f>
        <v>26094.11764705882</v>
      </c>
      <c r="Z8" t="s">
        <v>13</v>
      </c>
    </row>
    <row r="9" spans="1:26" ht="110.25">
      <c r="A9" s="37" t="s">
        <v>24</v>
      </c>
      <c r="B9" s="73">
        <f t="shared" si="0"/>
        <v>3884.926470588235</v>
      </c>
      <c r="C9" s="74">
        <f>Объем!C9/2.72</f>
        <v>1894.8529411764705</v>
      </c>
      <c r="D9" s="79">
        <f>Объем!D9/2.72</f>
        <v>1990.0735294117646</v>
      </c>
      <c r="E9" s="17">
        <f>P9+Q9</f>
        <v>12.993065119024198</v>
      </c>
      <c r="F9" s="9"/>
      <c r="G9" s="6"/>
      <c r="H9" s="6" t="s">
        <v>8</v>
      </c>
      <c r="I9" s="6"/>
      <c r="J9" s="6">
        <f>H16*7</f>
        <v>372624</v>
      </c>
      <c r="K9" s="6">
        <f>J9/10</f>
        <v>37262.4</v>
      </c>
      <c r="L9" s="6">
        <f>K9/2.72</f>
        <v>13699.411764705881</v>
      </c>
      <c r="M9" s="6" t="s">
        <v>14</v>
      </c>
      <c r="N9" s="6"/>
      <c r="O9" s="6"/>
      <c r="P9" s="6">
        <f t="shared" si="2"/>
        <v>6.337300806610269</v>
      </c>
      <c r="Q9" s="12">
        <f t="shared" si="2"/>
        <v>6.655764312413929</v>
      </c>
      <c r="U9" t="s">
        <v>8</v>
      </c>
      <c r="W9">
        <f>U16*7</f>
        <v>372624</v>
      </c>
      <c r="X9">
        <f>W9/5</f>
        <v>74524.8</v>
      </c>
      <c r="Y9">
        <f>X9/2.72</f>
        <v>27398.823529411762</v>
      </c>
      <c r="Z9" t="s">
        <v>14</v>
      </c>
    </row>
    <row r="10" spans="1:24" ht="32.25" thickBot="1">
      <c r="A10" s="39" t="s">
        <v>3</v>
      </c>
      <c r="B10" s="73">
        <f t="shared" si="0"/>
        <v>33626.470588235294</v>
      </c>
      <c r="C10" s="74">
        <f>Объем!C10/2.72</f>
        <v>0</v>
      </c>
      <c r="D10" s="79">
        <f>Объем!D10/2.72</f>
        <v>33626.470588235294</v>
      </c>
      <c r="E10" s="18">
        <f>P10+Q10</f>
        <v>112.4631123352351</v>
      </c>
      <c r="F10" s="19"/>
      <c r="G10" s="20"/>
      <c r="H10" s="20">
        <v>1774.4</v>
      </c>
      <c r="I10" s="20" t="s">
        <v>9</v>
      </c>
      <c r="J10" s="20"/>
      <c r="K10" s="20">
        <f>K9*1000</f>
        <v>37262400</v>
      </c>
      <c r="L10" s="20"/>
      <c r="M10" s="20"/>
      <c r="N10" s="20"/>
      <c r="O10" s="20"/>
      <c r="P10" s="20">
        <f t="shared" si="2"/>
        <v>0</v>
      </c>
      <c r="Q10" s="21">
        <f t="shared" si="2"/>
        <v>112.4631123352351</v>
      </c>
      <c r="R10" s="5"/>
      <c r="U10">
        <v>1774.4</v>
      </c>
      <c r="V10" t="s">
        <v>9</v>
      </c>
      <c r="X10">
        <f>X9*1000</f>
        <v>74524800</v>
      </c>
    </row>
    <row r="11" spans="1:29" ht="16.5" thickBot="1">
      <c r="A11" s="40" t="s">
        <v>15</v>
      </c>
      <c r="B11" s="75">
        <f>SUM(B5:B10)</f>
        <v>63910.95588235294</v>
      </c>
      <c r="C11" s="76">
        <f>SUM(C5:C10)</f>
        <v>5633.823529411765</v>
      </c>
      <c r="D11" s="77">
        <f>SUM(D5:D10)</f>
        <v>58188.60294117647</v>
      </c>
      <c r="E11" s="22">
        <f>P11+Q11</f>
        <v>213.45293133975997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 t="shared" si="2"/>
        <v>18.842219161912258</v>
      </c>
      <c r="Q11" s="14">
        <f t="shared" si="2"/>
        <v>194.61071217784772</v>
      </c>
      <c r="AC11">
        <f>B11/299</f>
        <v>213.74901632893958</v>
      </c>
    </row>
    <row r="13" ht="15">
      <c r="W13">
        <f>U10*60</f>
        <v>106464</v>
      </c>
    </row>
    <row r="15" spans="8:22" ht="15">
      <c r="H15">
        <v>106464</v>
      </c>
      <c r="I15" t="s">
        <v>10</v>
      </c>
      <c r="U15">
        <v>106464</v>
      </c>
      <c r="V15" t="s">
        <v>10</v>
      </c>
    </row>
    <row r="16" spans="8:21" ht="15">
      <c r="H16">
        <f>H15/2</f>
        <v>53232</v>
      </c>
      <c r="U16">
        <f>U15/2</f>
        <v>53232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3.421875" style="0" customWidth="1"/>
    <col min="2" max="2" width="20.421875" style="0" customWidth="1"/>
    <col min="3" max="3" width="23.7109375" style="0" customWidth="1"/>
    <col min="4" max="4" width="19.7109375" style="0" customWidth="1"/>
    <col min="5" max="5" width="26.140625" style="0" customWidth="1"/>
    <col min="6" max="6" width="19.421875" style="0" customWidth="1"/>
    <col min="7" max="7" width="28.00390625" style="0" customWidth="1"/>
    <col min="8" max="8" width="21.140625" style="0" customWidth="1"/>
  </cols>
  <sheetData>
    <row r="1" spans="1:8" ht="188.25" customHeight="1">
      <c r="A1" s="81" t="s">
        <v>5</v>
      </c>
      <c r="B1" s="82" t="s">
        <v>21</v>
      </c>
      <c r="C1" s="82" t="s">
        <v>22</v>
      </c>
      <c r="D1" s="82" t="s">
        <v>4</v>
      </c>
      <c r="E1" s="82" t="s">
        <v>20</v>
      </c>
      <c r="F1" s="82" t="s">
        <v>26</v>
      </c>
      <c r="G1" s="82" t="s">
        <v>23</v>
      </c>
      <c r="H1" s="83" t="s">
        <v>15</v>
      </c>
    </row>
    <row r="2" spans="1:8" ht="189.75" thickBot="1">
      <c r="A2" s="84" t="s">
        <v>19</v>
      </c>
      <c r="B2" s="85">
        <f>Объем!W4</f>
        <v>400</v>
      </c>
      <c r="C2" s="86">
        <f>Объем!X4</f>
        <v>940</v>
      </c>
      <c r="D2" s="86">
        <f>Объем!Y4</f>
        <v>50</v>
      </c>
      <c r="E2" s="86">
        <f>Объем!Z4</f>
        <v>140</v>
      </c>
      <c r="F2" s="86">
        <f>Объем!AA4</f>
        <v>9040</v>
      </c>
      <c r="G2" s="86">
        <f>Объем!AB4</f>
        <v>5154</v>
      </c>
      <c r="H2" s="87">
        <f>SUM(B2:G2)</f>
        <v>15724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2021-03-30T07:00:03Z</dcterms:created>
  <dcterms:modified xsi:type="dcterms:W3CDTF">2023-09-26T11:01:02Z</dcterms:modified>
  <cp:category/>
  <cp:version/>
  <cp:contentType/>
  <cp:contentStatus/>
</cp:coreProperties>
</file>